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INFOTEP 2019-2020\2020\TELETRABAJO\PLANES INSTITUCIONALES Y SECTORIALES\PDI 2020 - 2023\"/>
    </mc:Choice>
  </mc:AlternateContent>
  <bookViews>
    <workbookView xWindow="0" yWindow="0" windowWidth="20490" windowHeight="8640" activeTab="1"/>
  </bookViews>
  <sheets>
    <sheet name="GESTION MISIONAL" sheetId="12" r:id="rId1"/>
    <sheet name="GESTION INSTITUCIONAL" sheetId="1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2" l="1"/>
  <c r="M21" i="13"/>
  <c r="K9" i="13" l="1"/>
  <c r="G19" i="12"/>
  <c r="H19" i="12"/>
  <c r="I19" i="12" s="1"/>
  <c r="J19" i="12" s="1"/>
  <c r="G21" i="12"/>
  <c r="H21" i="12" s="1"/>
  <c r="I21" i="12" s="1"/>
  <c r="J21" i="12" s="1"/>
  <c r="N27" i="12"/>
  <c r="O27" i="12" s="1"/>
  <c r="P27" i="12" s="1"/>
  <c r="N26" i="12"/>
  <c r="O26" i="12" s="1"/>
  <c r="P26" i="12" s="1"/>
  <c r="N24" i="12"/>
  <c r="O24" i="12" s="1"/>
  <c r="P24" i="12" s="1"/>
  <c r="N23" i="12"/>
  <c r="O23" i="12" s="1"/>
  <c r="P23" i="12" s="1"/>
  <c r="N20" i="12"/>
  <c r="O20" i="12" s="1"/>
  <c r="P20" i="12" s="1"/>
  <c r="N19" i="12"/>
  <c r="O19" i="12" s="1"/>
  <c r="P19" i="12" s="1"/>
  <c r="O18" i="12"/>
  <c r="P18" i="12" s="1"/>
  <c r="N18" i="12"/>
  <c r="N16" i="12"/>
  <c r="O16" i="12" s="1"/>
  <c r="P16" i="12" s="1"/>
  <c r="N14" i="12"/>
  <c r="O14" i="12" s="1"/>
  <c r="P14" i="12" s="1"/>
  <c r="O13" i="12"/>
  <c r="P13" i="12"/>
  <c r="N13" i="12"/>
  <c r="N10" i="12"/>
  <c r="O10" i="12" s="1"/>
  <c r="P10" i="12" s="1"/>
  <c r="O5" i="12"/>
  <c r="P5" i="12" s="1"/>
  <c r="N5" i="12"/>
  <c r="N18" i="13"/>
  <c r="O18" i="13" s="1"/>
  <c r="P18" i="13" s="1"/>
  <c r="O13" i="13"/>
  <c r="P13" i="13" s="1"/>
  <c r="N13" i="13"/>
  <c r="N5" i="13"/>
  <c r="O5" i="13" s="1"/>
  <c r="P5" i="13" s="1"/>
  <c r="F9" i="12" l="1"/>
  <c r="G9" i="12" s="1"/>
  <c r="H9" i="12" s="1"/>
  <c r="I9" i="12" s="1"/>
  <c r="J9" i="12" s="1"/>
  <c r="H8" i="12"/>
  <c r="I8" i="12" s="1"/>
  <c r="J8" i="12" s="1"/>
  <c r="K5" i="12" l="1"/>
  <c r="K12" i="12" l="1"/>
  <c r="K11" i="12"/>
  <c r="K6" i="12"/>
</calcChain>
</file>

<file path=xl/sharedStrings.xml><?xml version="1.0" encoding="utf-8"?>
<sst xmlns="http://schemas.openxmlformats.org/spreadsheetml/2006/main" count="227" uniqueCount="171">
  <si>
    <t>TOTAL</t>
  </si>
  <si>
    <t>OBJETIVOS</t>
  </si>
  <si>
    <t xml:space="preserve">Implementar la política de Gestión Estratégica del Talento Humano </t>
  </si>
  <si>
    <t>INDICADORES</t>
  </si>
  <si>
    <t>Institución redefinida</t>
  </si>
  <si>
    <t>Número de alianzas estratégicas consolidadas</t>
  </si>
  <si>
    <t xml:space="preserve"> Consolidar alianzas estratégicas para la articulación interinstitucional, ampliación de oferta y la inclusión de mejores prácticas.</t>
  </si>
  <si>
    <t>Evaluar las alianzas existentes a fin de definir su pertinencia institucional</t>
  </si>
  <si>
    <t>Ejecución del Plan Estratégico 2020-2030</t>
  </si>
  <si>
    <t>INDICADOR</t>
  </si>
  <si>
    <t>LÍNEAS TEMÁTICAS PDI</t>
  </si>
  <si>
    <t>Implementar actividades de monitoreo y supervisión continua en la entidad</t>
  </si>
  <si>
    <t>Iniciativa formulada</t>
  </si>
  <si>
    <t>LÍNEA BASE</t>
  </si>
  <si>
    <t>Fortalecer el uso de los recursos bibliográficos</t>
  </si>
  <si>
    <t xml:space="preserve">Fortalecer el proceso de extensión y proyección social </t>
  </si>
  <si>
    <t>Ejecutar las estrategias definidas en el componente de relación con el sector externo definido en el Plan Educativo de cada programa técnico profesional</t>
  </si>
  <si>
    <t>Contribuir a la construcción de conocimiento y al desarrollo de la Ciencia, la Tecnología y la Innovación con el fin de contribuir a la cultura investigativa y construcción del conocimiento en la comunidad educativa</t>
  </si>
  <si>
    <t># de productos propios generados de la gestión investigativa institucional</t>
  </si>
  <si>
    <t>Ejecutar una estrategia para la obtención de recursos de capital semilla para emprendimientos en etapa temprana a nivel institucional</t>
  </si>
  <si>
    <t># de iniciativas financiadas</t>
  </si>
  <si>
    <t xml:space="preserve">Fomentar la cultura de autocontrol y autoregulación en la institución   </t>
  </si>
  <si>
    <t>Aplicación del modelo de autoevaluación</t>
  </si>
  <si>
    <t>FÓRMULA DEL INDICADOR</t>
  </si>
  <si>
    <t>Aumento de cobertura de programas académicos</t>
  </si>
  <si>
    <t>Idiomas</t>
  </si>
  <si>
    <t>Implementar estrategias para el mejoramiento del nivel de la segunda lengua en la comunidad educativa</t>
  </si>
  <si>
    <t>Implementar la política de Internacionalización</t>
  </si>
  <si>
    <t>% porcentaje de implementación de la política</t>
  </si>
  <si>
    <t># de Informes de seguimientos</t>
  </si>
  <si>
    <t>(% de actividades ejecutadas / % de actividades planeadas)*100</t>
  </si>
  <si>
    <t># de iniciativas formuladas</t>
  </si>
  <si>
    <t>(# de acciones implementadas / # de acciones planeadas) * 100</t>
  </si>
  <si>
    <t>ACCIONES PDI 2020 - 2023</t>
  </si>
  <si>
    <t>Cantidad de alianzas estratégicas existentes evaluadas</t>
  </si>
  <si>
    <t># de alianzas estratégicas existentes evaluadas</t>
  </si>
  <si>
    <t>Cantidad de alianzas estratégicas consolidadas</t>
  </si>
  <si>
    <t>Extensión y proyección social</t>
  </si>
  <si>
    <t>Ampliar la oferta académica institucional con pertinencia</t>
  </si>
  <si>
    <t>Capacitar a los docentes en saberes transversales</t>
  </si>
  <si>
    <t>Alianzas estratégicas</t>
  </si>
  <si>
    <t>Redifinición institucional</t>
  </si>
  <si>
    <t>Acceso, permanencia y graduación</t>
  </si>
  <si>
    <t>Infraestructura</t>
  </si>
  <si>
    <t>Investigación - Ciencia, tecnología e innovación</t>
  </si>
  <si>
    <t>Generación de conocimiento</t>
  </si>
  <si>
    <t>Emprendimiento</t>
  </si>
  <si>
    <t>Emprendimientos de la comunidad educativa financiados</t>
  </si>
  <si>
    <t>Incrementar la apropiación de uso de recursos biliográficos a nivel institucional</t>
  </si>
  <si>
    <t>Fortalecer la gobernabilidad de la institución por medio de la puesta en marcha de todas las políticas y planes institucionales (Misionales y MIPG)</t>
  </si>
  <si>
    <t>% Porcentaje implementación de políticas y planes institucionales</t>
  </si>
  <si>
    <t>Direccionamiento estratégico, planeación y MIPG</t>
  </si>
  <si>
    <t>Promover el mejoramiento continuo, a través de acciones, métodos y procedimientos de control y de gestión del riesgo, así como mecanismos para la prevención y evaluación de éste.</t>
  </si>
  <si>
    <t>Control y Evaluación Institucional</t>
  </si>
  <si>
    <t>Implementar una metodología para la mejora del desempeño en las pruebas saber PRO</t>
  </si>
  <si>
    <t>Incrementar la cantidad estudiantes que acceden, permanecen y se graduan del INFOTEP</t>
  </si>
  <si>
    <t>Desarrollar las actividades del Plan de acceso, permanencia y graduación instiucional</t>
  </si>
  <si>
    <t>Aumentar la cobertura de programas académicos de la institución de acuerdo a las necesidades locales</t>
  </si>
  <si>
    <t>Dotar y adecuar la institución con los recursos físicos y tecnológicos necesarios</t>
  </si>
  <si>
    <t># de mts² adecuados y dotados</t>
  </si>
  <si>
    <t>Diseñar y poner en marcha una estrategia institucional para el fortalecimiento e implementación de iniciativas de emprendimiento de la comunidad educativa</t>
  </si>
  <si>
    <t>(# de usuarios que califican satisfactoriamente los servicios de la biblioteca/# de usuarios de la biblioteca)*100</t>
  </si>
  <si>
    <t>Fortalecer el liderazgo y el talento humano bajo los principios de integridad y legalidad, como motores de la generación de los resultados institucionales.</t>
  </si>
  <si>
    <t>Gestión Académica</t>
  </si>
  <si>
    <t>Generar productos propios de la gestión investigativa institucional</t>
  </si>
  <si>
    <r>
      <t xml:space="preserve">Formular una iniciativa para  la adquisición de una sede propia </t>
    </r>
    <r>
      <rPr>
        <sz val="11"/>
        <rFont val="Calibri"/>
        <family val="2"/>
        <scheme val="minor"/>
      </rPr>
      <t>institucional a través del  Sistema General de Regalías y/o Otras fuentes de financiación</t>
    </r>
  </si>
  <si>
    <t>Porcentaje de implementación de las estrategias definidas</t>
  </si>
  <si>
    <t>Un (1) Documento de redefinición institucional formulado y aprobado</t>
  </si>
  <si>
    <t>(# estrategias ejecutadas/ # de estrategias identificadas) * 100</t>
  </si>
  <si>
    <t>Formular e Implementar el plan de discapacidad</t>
  </si>
  <si>
    <t xml:space="preserve">Realizar acciones para la puesta en marcha del plan de discapacidad </t>
  </si>
  <si>
    <t>Porcentaje de acciones implementadas</t>
  </si>
  <si>
    <t>(# de acciones implementadas/ # de acciones programadas) * 100</t>
  </si>
  <si>
    <t>Realizar mejoras a la infraestructura física del INFOTEP</t>
  </si>
  <si>
    <t>(# de acciones implementadas/ # de acciones formuladas) * 100</t>
  </si>
  <si>
    <t>(# de acciones implementadas / # de acciones planeadas)*100</t>
  </si>
  <si>
    <t>Política de Gestión Estratégica del Talento Humano implementada (% Acumulado)</t>
  </si>
  <si>
    <t>Implementar el código de Integridad</t>
  </si>
  <si>
    <t>Código de integridad implementado (% Acumulado)</t>
  </si>
  <si>
    <t>Documento Plan Estratégico 2020-2030  Aprobado por el Consejo Directivo</t>
  </si>
  <si>
    <t>Definir la ruta estratégica que guiará la gestión institucional, con miras a garantizar los derechos, satisfacer las necesidades y solucionar los problemas de los ciudadanos, así como fortalecer la confianza ciudadana y la legitimidad.</t>
  </si>
  <si>
    <t>Gestión del talento humano</t>
  </si>
  <si>
    <t>(# de acciones implementadas / # de accciones planeadas)*100</t>
  </si>
  <si>
    <t>Movilidad académica</t>
  </si>
  <si>
    <t># de programas técnicos laborales registrados en la secretaría de educación</t>
  </si>
  <si>
    <t>Obtener la redefinición institucional de INFOTEP</t>
  </si>
  <si>
    <t>ACCIONES PDI 2020-2023</t>
  </si>
  <si>
    <t>Formar a funcionarios  en programas de posgrados (especialización, maestría o doctorado)</t>
  </si>
  <si>
    <t>Redefinir la naturaleza institucional de acuerdo con el plan estratégico</t>
  </si>
  <si>
    <t xml:space="preserve">Ejecutar el modelo de autoevaluación institucional y programas de manera eficiente y eficaz   </t>
  </si>
  <si>
    <t>Autoevaluación institucional y de programas</t>
  </si>
  <si>
    <t>Implementar las acciones pertinentes para la aplicación del modelo de autoevaluación institucional y de programas requerido por norma</t>
  </si>
  <si>
    <t>Renovar los programas académicos vigentes</t>
  </si>
  <si>
    <t>Cantidad de programas registrados</t>
  </si>
  <si>
    <t>Ejecutar estrategias para la vinculación de los egresados del INFOTEP</t>
  </si>
  <si>
    <t>Atender las necesidades de los egresados</t>
  </si>
  <si>
    <t>PDI 2020- 2023</t>
  </si>
  <si>
    <t>PDI 2020 - 2023</t>
  </si>
  <si>
    <t>Definir documento estrategico para un horizonte de diez (10) años</t>
  </si>
  <si>
    <t>Cantidad de mts² de la institución adecuados y dotados</t>
  </si>
  <si>
    <t>Realizar las gestiones pertinentes para la obtención de una sede propia para el INFOTEP de San Andrés</t>
  </si>
  <si>
    <t>PLAN DE DESARROLLO INSTITUCIONAL 
INSTITUTO NACIONAL DE FORMACIÓN TÉCNICA PROFESIONAL DE SAN ANDRÉS Y PROVIDENCIA - INFOTEP SAI
#INFOTEPavanza  2020-2023</t>
  </si>
  <si>
    <t>Porcentaje de usuarios que califican satisfactoriamente los servicios de la biblioteca</t>
  </si>
  <si>
    <t xml:space="preserve">Promover el aprendizaje de idiomas </t>
  </si>
  <si>
    <t>Acciones para fomentar la cultura de autocontrol y autoregulación</t>
  </si>
  <si>
    <t>Acciones de monitoreo y supervisión para la mejora contínua</t>
  </si>
  <si>
    <t>Aumento de estudiantes matriculados</t>
  </si>
  <si>
    <t xml:space="preserve">Número de estudiantes matriculados en programas técnicos profesionales </t>
  </si>
  <si>
    <t xml:space="preserve">Número de estudiantes matriculados en programas técnicos laborales </t>
  </si>
  <si>
    <t># de estudiantes pertenencientes a semilleros de investigacion</t>
  </si>
  <si>
    <t>Involucrar estudiantes en los semilleros de investigación</t>
  </si>
  <si>
    <t xml:space="preserve">Participación de estudiantes en los semilleros de investigación </t>
  </si>
  <si>
    <t>Implementar la movilidad nacional e internacional</t>
  </si>
  <si>
    <t>% de cumplimiento en la Movilidad nacional e internacional  </t>
  </si>
  <si>
    <t>Disminuir la deserción estudiantil</t>
  </si>
  <si>
    <t xml:space="preserve">Implementar  acciones que garanticen la permanencia de los estudiantes en los programas académicos </t>
  </si>
  <si>
    <t>Reducción de la deserción estudiantil</t>
  </si>
  <si>
    <t xml:space="preserve"># de estudiantes que desiertan/ # de estudiantes matriculados </t>
  </si>
  <si>
    <t>Porcentaje de estudiantes y docentes formados en ingles</t>
  </si>
  <si>
    <t>Aumentar la planta de personal de docentes</t>
  </si>
  <si>
    <t xml:space="preserve">Cantidad de docentes formados </t>
  </si>
  <si>
    <t xml:space="preserve"># de docentes formados </t>
  </si>
  <si>
    <t>% de mejoramiento en los resultados del MIPG medidos a través del FURAG. </t>
  </si>
  <si>
    <t>Gestión financiera</t>
  </si>
  <si>
    <t xml:space="preserve">Fomentar acciones para el aumento de ingresos por recursos propios </t>
  </si>
  <si>
    <t>Gestionar acciones para el aumento de los ingresos de recursos propios</t>
  </si>
  <si>
    <t xml:space="preserve">% de aumento de ingresos por recursos propios </t>
  </si>
  <si>
    <t>% de mejoramiento en los resultados del FURAG</t>
  </si>
  <si>
    <t xml:space="preserve">% de aumento de recursos propios </t>
  </si>
  <si>
    <t xml:space="preserve">Aumentar el número de estudiantes matriculados </t>
  </si>
  <si>
    <t>Planta de personal de docentes aumentada</t>
  </si>
  <si>
    <t xml:space="preserve">RESPONSABLES DE LA EJECUCION </t>
  </si>
  <si>
    <t xml:space="preserve">RECURSOS </t>
  </si>
  <si>
    <t># de programas técnicos profesionales nuevos registrados en SACES</t>
  </si>
  <si>
    <t># de programas técnicos profesionales existentes registrados en SACES</t>
  </si>
  <si>
    <t>Incrementar puntos por año los resultados por programa en las pruebas saber PRO</t>
  </si>
  <si>
    <t>Número de egresados que participaron en las estrategias</t>
  </si>
  <si>
    <t># de egresados que participaron en las estrategias</t>
  </si>
  <si>
    <t>Vicerrectoría Académica</t>
  </si>
  <si>
    <t>Vicerrectoría Administrativa y Financiera: Jefe de Talento Humano</t>
  </si>
  <si>
    <t>Rectoría y Planeación</t>
  </si>
  <si>
    <t>Todos los procesos</t>
  </si>
  <si>
    <t>Lideran: Rectoría y Planeación con apoyo de todos los procesos</t>
  </si>
  <si>
    <t>Líderes de Procesos</t>
  </si>
  <si>
    <t>Control Interno y Planeación</t>
  </si>
  <si>
    <t>Control Interno</t>
  </si>
  <si>
    <t>Vicerrectoría Administrativa y Financiera</t>
  </si>
  <si>
    <t>Rectoría</t>
  </si>
  <si>
    <t>Vicerrectoría Académica: Coordinación de Extensión</t>
  </si>
  <si>
    <t>Vicerrectoría Académica: Coordinación de Bienestar</t>
  </si>
  <si>
    <t>Vicerrectoría Académica: Coordinación Académica y Bienestar</t>
  </si>
  <si>
    <t>Vicerrectoría Académica: Coordinación de investigación</t>
  </si>
  <si>
    <t>Vicerrectoría Académica: Biblioteca</t>
  </si>
  <si>
    <t>Vicerrectoría Administrativa y Financiera: Jefe de Talento Humano - Coordinación Académica</t>
  </si>
  <si>
    <t># de docentes nuevos vinculados a la institución</t>
  </si>
  <si>
    <t>Nación - inversión</t>
  </si>
  <si>
    <t>TIPO DE RECURSO</t>
  </si>
  <si>
    <t>-</t>
  </si>
  <si>
    <t xml:space="preserve">Número  de personas formadas </t>
  </si>
  <si>
    <t xml:space="preserve"># de personas formados </t>
  </si>
  <si>
    <t>% de estudiantes y docentes con nivel de Inglés alto  </t>
  </si>
  <si>
    <t>Cantidad de estudiantes beneficiados con el plan de acceso, permanencia y graduación.</t>
  </si>
  <si>
    <t># de estudiantes beneficiados por las acciones del plan de acceso, permanencia y graduación</t>
  </si>
  <si>
    <t>Porcentaje de Fortalecimiento de los resultados institucionales en las Pruebas Saber pro</t>
  </si>
  <si>
    <t>% de aumento del promedio global de la institución en las pruebas Saber Pro con respecto al año inmediatamente anterior</t>
  </si>
  <si>
    <t># de docentes capacitados</t>
  </si>
  <si>
    <t>Cantidad de docentes capacitados</t>
  </si>
  <si>
    <t>% de funcionarios formados</t>
  </si>
  <si>
    <t>Porcentaje de funcionarios formados</t>
  </si>
  <si>
    <t>Los Rtecnicos laborales no dan cobertura, no se radican en el MEN. No se continua</t>
  </si>
  <si>
    <t>Solo se puede pagar a funcionarios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</si>
</sst>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9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178">
    <xf numFmtId="0" fontId="0" fillId="0" borderId="0" xfId="0"/>
    <xf numFmtId="9" fontId="0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42" fontId="5" fillId="0" borderId="1" xfId="4" applyFont="1" applyFill="1" applyBorder="1" applyAlignment="1">
      <alignment vertical="center" wrapText="1"/>
    </xf>
    <xf numFmtId="9" fontId="0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1" fontId="5" fillId="0" borderId="6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9" fontId="5" fillId="0" borderId="10" xfId="1" applyNumberFormat="1" applyFont="1" applyFill="1" applyBorder="1" applyAlignment="1">
      <alignment horizontal="center" vertical="center" wrapText="1"/>
    </xf>
    <xf numFmtId="9" fontId="5" fillId="0" borderId="10" xfId="2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9" fontId="5" fillId="0" borderId="10" xfId="0" applyNumberFormat="1" applyFont="1" applyFill="1" applyBorder="1" applyAlignment="1">
      <alignment horizontal="center" vertical="center" wrapText="1"/>
    </xf>
    <xf numFmtId="9" fontId="0" fillId="0" borderId="10" xfId="0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9" fontId="4" fillId="0" borderId="6" xfId="1" applyNumberFormat="1" applyFont="1" applyFill="1" applyBorder="1" applyAlignment="1">
      <alignment horizontal="center" vertical="center" wrapText="1"/>
    </xf>
    <xf numFmtId="42" fontId="0" fillId="0" borderId="6" xfId="4" applyFont="1" applyFill="1" applyBorder="1" applyAlignment="1">
      <alignment vertical="center"/>
    </xf>
    <xf numFmtId="42" fontId="0" fillId="0" borderId="10" xfId="4" applyFont="1" applyFill="1" applyBorder="1" applyAlignment="1">
      <alignment vertical="center"/>
    </xf>
    <xf numFmtId="0" fontId="0" fillId="0" borderId="11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9" fontId="0" fillId="0" borderId="29" xfId="0" applyNumberFormat="1" applyFont="1" applyFill="1" applyBorder="1" applyAlignment="1">
      <alignment horizontal="center" vertical="center" wrapText="1"/>
    </xf>
    <xf numFmtId="9" fontId="0" fillId="0" borderId="29" xfId="0" applyNumberFormat="1" applyFont="1" applyFill="1" applyBorder="1" applyAlignment="1">
      <alignment horizontal="center" vertical="center"/>
    </xf>
    <xf numFmtId="42" fontId="0" fillId="0" borderId="29" xfId="4" applyFont="1" applyFill="1" applyBorder="1" applyAlignment="1">
      <alignment vertical="center"/>
    </xf>
    <xf numFmtId="42" fontId="0" fillId="0" borderId="21" xfId="4" applyFont="1" applyFill="1" applyBorder="1" applyAlignment="1">
      <alignment vertical="center"/>
    </xf>
    <xf numFmtId="42" fontId="0" fillId="0" borderId="34" xfId="4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 wrapText="1"/>
    </xf>
    <xf numFmtId="42" fontId="5" fillId="0" borderId="21" xfId="4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2" fontId="8" fillId="0" borderId="1" xfId="4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42" fontId="0" fillId="0" borderId="0" xfId="0" applyNumberFormat="1" applyFont="1" applyFill="1" applyAlignment="1">
      <alignment horizontal="center" vertical="center" wrapText="1"/>
    </xf>
    <xf numFmtId="42" fontId="5" fillId="0" borderId="0" xfId="0" applyNumberFormat="1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1" fontId="5" fillId="3" borderId="4" xfId="1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42" fontId="5" fillId="3" borderId="1" xfId="4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9" fontId="5" fillId="4" borderId="1" xfId="0" applyNumberFormat="1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1" fontId="0" fillId="3" borderId="1" xfId="0" applyNumberFormat="1" applyFont="1" applyFill="1" applyBorder="1" applyAlignment="1">
      <alignment horizontal="center" vertical="center" wrapText="1"/>
    </xf>
    <xf numFmtId="9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vertical="center"/>
    </xf>
    <xf numFmtId="0" fontId="0" fillId="3" borderId="10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2" fontId="5" fillId="0" borderId="4" xfId="4" applyFont="1" applyFill="1" applyBorder="1" applyAlignment="1">
      <alignment horizontal="center" vertical="center" wrapText="1"/>
    </xf>
    <xf numFmtId="42" fontId="5" fillId="0" borderId="1" xfId="4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2" fontId="5" fillId="0" borderId="3" xfId="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2" fontId="5" fillId="0" borderId="2" xfId="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2" fontId="0" fillId="0" borderId="6" xfId="4" applyFont="1" applyFill="1" applyBorder="1" applyAlignment="1">
      <alignment horizontal="center" vertical="center"/>
    </xf>
    <xf numFmtId="42" fontId="0" fillId="0" borderId="1" xfId="4" applyFont="1" applyFill="1" applyBorder="1" applyAlignment="1">
      <alignment horizontal="center" vertical="center"/>
    </xf>
    <xf numFmtId="42" fontId="0" fillId="0" borderId="10" xfId="4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2" fontId="0" fillId="0" borderId="35" xfId="4" applyFont="1" applyFill="1" applyBorder="1" applyAlignment="1">
      <alignment horizontal="center" vertical="center"/>
    </xf>
    <xf numFmtId="42" fontId="0" fillId="0" borderId="3" xfId="4" applyFont="1" applyFill="1" applyBorder="1" applyAlignment="1">
      <alignment horizontal="center" vertical="center"/>
    </xf>
    <xf numFmtId="42" fontId="0" fillId="0" borderId="27" xfId="4" applyFont="1" applyFill="1" applyBorder="1" applyAlignment="1">
      <alignment horizontal="center" vertical="center"/>
    </xf>
    <xf numFmtId="42" fontId="0" fillId="0" borderId="4" xfId="4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2" fontId="0" fillId="0" borderId="2" xfId="4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1" fontId="4" fillId="0" borderId="6" xfId="2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</cellXfs>
  <cellStyles count="5">
    <cellStyle name="Moneda [0]" xfId="4" builtinId="7"/>
    <cellStyle name="Moneda [0] 2" xfId="3"/>
    <cellStyle name="Normal" xfId="0" builtinId="0"/>
    <cellStyle name="Normal 5" xfId="1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7BDB"/>
      <color rgb="FFFEB4EB"/>
      <color rgb="FFCCCCFF"/>
      <color rgb="FFFC7C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zoomScale="80" zoomScaleNormal="80" workbookViewId="0">
      <pane xSplit="4" ySplit="4" topLeftCell="E14" activePane="bottomRight" state="frozen"/>
      <selection pane="topRight" activeCell="E1" sqref="E1"/>
      <selection pane="bottomLeft" activeCell="A5" sqref="A5"/>
      <selection pane="bottomRight" activeCell="C21" sqref="C21"/>
    </sheetView>
  </sheetViews>
  <sheetFormatPr baseColWidth="10" defaultColWidth="11.42578125" defaultRowHeight="15" x14ac:dyDescent="0.25"/>
  <cols>
    <col min="1" max="1" width="12.7109375" style="16" customWidth="1"/>
    <col min="2" max="2" width="19.7109375" style="16" customWidth="1"/>
    <col min="3" max="3" width="29.42578125" style="16" customWidth="1"/>
    <col min="4" max="4" width="16.7109375" style="16" customWidth="1"/>
    <col min="5" max="5" width="25.28515625" style="16" customWidth="1"/>
    <col min="6" max="6" width="11.5703125" style="16" bestFit="1" customWidth="1"/>
    <col min="7" max="9" width="5.5703125" style="16" bestFit="1" customWidth="1"/>
    <col min="10" max="10" width="6" style="16" bestFit="1" customWidth="1"/>
    <col min="11" max="11" width="7" style="16" bestFit="1" customWidth="1"/>
    <col min="12" max="12" width="15.42578125" style="16" customWidth="1"/>
    <col min="13" max="13" width="17" style="16" customWidth="1"/>
    <col min="14" max="16" width="14.28515625" style="11" customWidth="1"/>
    <col min="17" max="16384" width="11.42578125" style="11"/>
  </cols>
  <sheetData>
    <row r="1" spans="1:20" ht="43.5" customHeight="1" x14ac:dyDescent="0.25">
      <c r="A1" s="126" t="s">
        <v>101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20" ht="24.75" customHeight="1" thickBot="1" x14ac:dyDescent="0.3">
      <c r="A2" s="128" t="s">
        <v>96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1:20" ht="33" customHeight="1" x14ac:dyDescent="0.25">
      <c r="A3" s="124" t="s">
        <v>10</v>
      </c>
      <c r="B3" s="122" t="s">
        <v>1</v>
      </c>
      <c r="C3" s="122" t="s">
        <v>33</v>
      </c>
      <c r="D3" s="122" t="s">
        <v>3</v>
      </c>
      <c r="E3" s="122" t="s">
        <v>23</v>
      </c>
      <c r="F3" s="122" t="s">
        <v>13</v>
      </c>
      <c r="G3" s="122">
        <v>2020</v>
      </c>
      <c r="H3" s="122">
        <v>2021</v>
      </c>
      <c r="I3" s="122">
        <v>2022</v>
      </c>
      <c r="J3" s="122">
        <v>2023</v>
      </c>
      <c r="K3" s="122" t="s">
        <v>0</v>
      </c>
      <c r="L3" s="132" t="s">
        <v>131</v>
      </c>
      <c r="M3" s="130" t="s">
        <v>132</v>
      </c>
      <c r="N3" s="130"/>
      <c r="O3" s="130"/>
      <c r="P3" s="130"/>
      <c r="Q3" s="131"/>
    </row>
    <row r="4" spans="1:20" ht="50.25" customHeight="1" thickBot="1" x14ac:dyDescent="0.3">
      <c r="A4" s="125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33"/>
      <c r="M4" s="63">
        <v>2020</v>
      </c>
      <c r="N4" s="63">
        <v>2021</v>
      </c>
      <c r="O4" s="63">
        <v>2022</v>
      </c>
      <c r="P4" s="63">
        <v>2023</v>
      </c>
      <c r="Q4" s="64" t="s">
        <v>156</v>
      </c>
    </row>
    <row r="5" spans="1:20" s="12" customFormat="1" ht="75" customHeight="1" x14ac:dyDescent="0.25">
      <c r="A5" s="115" t="s">
        <v>63</v>
      </c>
      <c r="B5" s="111" t="s">
        <v>38</v>
      </c>
      <c r="C5" s="111" t="s">
        <v>57</v>
      </c>
      <c r="D5" s="113" t="s">
        <v>24</v>
      </c>
      <c r="E5" s="71" t="s">
        <v>133</v>
      </c>
      <c r="F5" s="71">
        <v>6</v>
      </c>
      <c r="G5" s="29">
        <v>1</v>
      </c>
      <c r="H5" s="29">
        <v>0</v>
      </c>
      <c r="I5" s="29">
        <v>0</v>
      </c>
      <c r="J5" s="29">
        <v>0</v>
      </c>
      <c r="K5" s="29">
        <f>+F5+G5+H5+I5+J5</f>
        <v>7</v>
      </c>
      <c r="L5" s="55" t="s">
        <v>138</v>
      </c>
      <c r="M5" s="109">
        <v>140000000</v>
      </c>
      <c r="N5" s="134">
        <f>+M5*1.05</f>
        <v>147000000</v>
      </c>
      <c r="O5" s="134">
        <f t="shared" ref="O5:P5" si="0">+N5*1.05</f>
        <v>154350000</v>
      </c>
      <c r="P5" s="134">
        <f t="shared" si="0"/>
        <v>162067500</v>
      </c>
      <c r="Q5" s="135" t="s">
        <v>155</v>
      </c>
    </row>
    <row r="6" spans="1:20" s="12" customFormat="1" ht="58.5" customHeight="1" x14ac:dyDescent="0.25">
      <c r="A6" s="116"/>
      <c r="B6" s="112"/>
      <c r="C6" s="112"/>
      <c r="D6" s="114"/>
      <c r="E6" s="73" t="s">
        <v>84</v>
      </c>
      <c r="F6" s="73">
        <v>5</v>
      </c>
      <c r="G6" s="13">
        <v>4</v>
      </c>
      <c r="H6" s="13">
        <v>0</v>
      </c>
      <c r="I6" s="13">
        <v>0</v>
      </c>
      <c r="J6" s="13">
        <v>0</v>
      </c>
      <c r="K6" s="13">
        <f>+F6+G6+H6+I6+J6</f>
        <v>9</v>
      </c>
      <c r="L6" s="57" t="s">
        <v>138</v>
      </c>
      <c r="M6" s="110"/>
      <c r="N6" s="134"/>
      <c r="O6" s="134"/>
      <c r="P6" s="134"/>
      <c r="Q6" s="135"/>
    </row>
    <row r="7" spans="1:20" s="12" customFormat="1" ht="110.25" customHeight="1" x14ac:dyDescent="0.25">
      <c r="A7" s="116"/>
      <c r="B7" s="112"/>
      <c r="C7" s="80" t="s">
        <v>92</v>
      </c>
      <c r="D7" s="81" t="s">
        <v>93</v>
      </c>
      <c r="E7" s="81" t="s">
        <v>134</v>
      </c>
      <c r="F7" s="80">
        <v>0</v>
      </c>
      <c r="G7" s="13">
        <v>0</v>
      </c>
      <c r="H7" s="13">
        <v>0</v>
      </c>
      <c r="I7" s="13">
        <v>3</v>
      </c>
      <c r="J7" s="13">
        <v>0</v>
      </c>
      <c r="K7" s="13">
        <v>3</v>
      </c>
      <c r="L7" s="57" t="s">
        <v>138</v>
      </c>
      <c r="M7" s="110"/>
      <c r="N7" s="134"/>
      <c r="O7" s="134"/>
      <c r="P7" s="134"/>
      <c r="Q7" s="135"/>
    </row>
    <row r="8" spans="1:20" s="12" customFormat="1" ht="96" customHeight="1" x14ac:dyDescent="0.25">
      <c r="A8" s="116"/>
      <c r="B8" s="112"/>
      <c r="C8" s="112" t="s">
        <v>129</v>
      </c>
      <c r="D8" s="114" t="s">
        <v>106</v>
      </c>
      <c r="E8" s="76" t="s">
        <v>107</v>
      </c>
      <c r="F8" s="73">
        <v>113</v>
      </c>
      <c r="G8" s="13">
        <v>150</v>
      </c>
      <c r="H8" s="13">
        <f>+G8+25</f>
        <v>175</v>
      </c>
      <c r="I8" s="13">
        <f>+H8+25</f>
        <v>200</v>
      </c>
      <c r="J8" s="13">
        <f>+I8+25</f>
        <v>225</v>
      </c>
      <c r="K8" s="13">
        <v>225</v>
      </c>
      <c r="L8" s="57" t="s">
        <v>138</v>
      </c>
      <c r="M8" s="110"/>
      <c r="N8" s="134"/>
      <c r="O8" s="134"/>
      <c r="P8" s="134"/>
      <c r="Q8" s="135"/>
    </row>
    <row r="9" spans="1:20" s="91" customFormat="1" ht="82.5" customHeight="1" x14ac:dyDescent="0.25">
      <c r="A9" s="116"/>
      <c r="B9" s="112"/>
      <c r="C9" s="112"/>
      <c r="D9" s="114"/>
      <c r="E9" s="87" t="s">
        <v>108</v>
      </c>
      <c r="F9" s="88">
        <f>14+45+105</f>
        <v>164</v>
      </c>
      <c r="G9" s="89">
        <f>+F9+(F9*10%)</f>
        <v>180.4</v>
      </c>
      <c r="H9" s="89">
        <f t="shared" ref="H9:J9" si="1">+G9+(G9*20%)</f>
        <v>216.48000000000002</v>
      </c>
      <c r="I9" s="89">
        <f t="shared" si="1"/>
        <v>259.77600000000001</v>
      </c>
      <c r="J9" s="89">
        <f t="shared" si="1"/>
        <v>311.7312</v>
      </c>
      <c r="K9" s="89">
        <v>312</v>
      </c>
      <c r="L9" s="90" t="s">
        <v>138</v>
      </c>
      <c r="M9" s="110"/>
      <c r="N9" s="109"/>
      <c r="O9" s="109"/>
      <c r="P9" s="109"/>
      <c r="Q9" s="111"/>
      <c r="R9" s="107" t="s">
        <v>169</v>
      </c>
      <c r="S9" s="108"/>
      <c r="T9" s="108"/>
    </row>
    <row r="10" spans="1:20" s="12" customFormat="1" ht="123.75" customHeight="1" thickBot="1" x14ac:dyDescent="0.3">
      <c r="A10" s="117"/>
      <c r="B10" s="75" t="s">
        <v>48</v>
      </c>
      <c r="C10" s="75" t="s">
        <v>14</v>
      </c>
      <c r="D10" s="32" t="s">
        <v>102</v>
      </c>
      <c r="E10" s="32" t="s">
        <v>61</v>
      </c>
      <c r="F10" s="33">
        <v>0.2</v>
      </c>
      <c r="G10" s="33">
        <v>0.4</v>
      </c>
      <c r="H10" s="33">
        <v>0.6</v>
      </c>
      <c r="I10" s="33">
        <v>0.8</v>
      </c>
      <c r="J10" s="33">
        <v>1</v>
      </c>
      <c r="K10" s="34">
        <v>1</v>
      </c>
      <c r="L10" s="56" t="s">
        <v>152</v>
      </c>
      <c r="M10" s="24">
        <v>60000000</v>
      </c>
      <c r="N10" s="24">
        <f>+M10*1.05</f>
        <v>63000000</v>
      </c>
      <c r="O10" s="24">
        <f t="shared" ref="O10:P10" si="2">+N10*1.05</f>
        <v>66150000</v>
      </c>
      <c r="P10" s="24">
        <f t="shared" si="2"/>
        <v>69457500</v>
      </c>
      <c r="Q10" s="17" t="s">
        <v>155</v>
      </c>
    </row>
    <row r="11" spans="1:20" s="91" customFormat="1" ht="92.25" customHeight="1" x14ac:dyDescent="0.25">
      <c r="A11" s="115" t="s">
        <v>40</v>
      </c>
      <c r="B11" s="111" t="s">
        <v>6</v>
      </c>
      <c r="C11" s="92" t="s">
        <v>7</v>
      </c>
      <c r="D11" s="92" t="s">
        <v>34</v>
      </c>
      <c r="E11" s="92" t="s">
        <v>35</v>
      </c>
      <c r="F11" s="92">
        <v>4</v>
      </c>
      <c r="G11" s="93">
        <v>2</v>
      </c>
      <c r="H11" s="94">
        <v>2</v>
      </c>
      <c r="I11" s="94">
        <v>2</v>
      </c>
      <c r="J11" s="94">
        <v>2</v>
      </c>
      <c r="K11" s="94">
        <f>+F11+G11+H11+I11+J11</f>
        <v>12</v>
      </c>
      <c r="L11" s="95" t="s">
        <v>148</v>
      </c>
      <c r="M11" s="96">
        <v>0</v>
      </c>
      <c r="N11" s="96">
        <v>0</v>
      </c>
      <c r="O11" s="96">
        <v>0</v>
      </c>
      <c r="P11" s="96">
        <v>0</v>
      </c>
      <c r="Q11" s="88" t="s">
        <v>157</v>
      </c>
    </row>
    <row r="12" spans="1:20" s="12" customFormat="1" ht="111" customHeight="1" x14ac:dyDescent="0.25">
      <c r="A12" s="116"/>
      <c r="B12" s="112"/>
      <c r="C12" s="73" t="s">
        <v>6</v>
      </c>
      <c r="D12" s="76" t="s">
        <v>5</v>
      </c>
      <c r="E12" s="73" t="s">
        <v>36</v>
      </c>
      <c r="F12" s="73">
        <v>2</v>
      </c>
      <c r="G12" s="76">
        <v>1</v>
      </c>
      <c r="H12" s="76">
        <v>1</v>
      </c>
      <c r="I12" s="76">
        <v>1</v>
      </c>
      <c r="J12" s="76">
        <v>1</v>
      </c>
      <c r="K12" s="13">
        <f>+F12+G12+H12+I12+J12</f>
        <v>6</v>
      </c>
      <c r="L12" s="57" t="s">
        <v>148</v>
      </c>
      <c r="M12" s="24">
        <v>0</v>
      </c>
      <c r="N12" s="24">
        <v>0</v>
      </c>
      <c r="O12" s="24">
        <v>0</v>
      </c>
      <c r="P12" s="24">
        <v>0</v>
      </c>
      <c r="Q12" s="73" t="s">
        <v>157</v>
      </c>
    </row>
    <row r="13" spans="1:20" s="12" customFormat="1" ht="84" customHeight="1" x14ac:dyDescent="0.25">
      <c r="A13" s="74" t="s">
        <v>41</v>
      </c>
      <c r="B13" s="73" t="s">
        <v>88</v>
      </c>
      <c r="C13" s="73" t="s">
        <v>85</v>
      </c>
      <c r="D13" s="76" t="s">
        <v>4</v>
      </c>
      <c r="E13" s="73" t="s">
        <v>67</v>
      </c>
      <c r="F13" s="73">
        <v>0</v>
      </c>
      <c r="G13" s="73">
        <v>0</v>
      </c>
      <c r="H13" s="73">
        <v>1</v>
      </c>
      <c r="I13" s="73">
        <v>0</v>
      </c>
      <c r="J13" s="73">
        <v>0</v>
      </c>
      <c r="K13" s="73">
        <v>1</v>
      </c>
      <c r="L13" s="57" t="s">
        <v>138</v>
      </c>
      <c r="M13" s="24">
        <v>100000000</v>
      </c>
      <c r="N13" s="24">
        <f>+M13*1.05</f>
        <v>105000000</v>
      </c>
      <c r="O13" s="24">
        <f t="shared" ref="O13:P13" si="3">+N13*1.05</f>
        <v>110250000</v>
      </c>
      <c r="P13" s="24">
        <f t="shared" si="3"/>
        <v>115762500</v>
      </c>
      <c r="Q13" s="17" t="s">
        <v>155</v>
      </c>
    </row>
    <row r="14" spans="1:20" s="12" customFormat="1" ht="68.25" customHeight="1" x14ac:dyDescent="0.25">
      <c r="A14" s="121" t="s">
        <v>25</v>
      </c>
      <c r="B14" s="112" t="s">
        <v>26</v>
      </c>
      <c r="C14" s="112" t="s">
        <v>103</v>
      </c>
      <c r="D14" s="17" t="s">
        <v>158</v>
      </c>
      <c r="E14" s="73" t="s">
        <v>159</v>
      </c>
      <c r="F14" s="73">
        <v>0</v>
      </c>
      <c r="G14" s="73">
        <v>50</v>
      </c>
      <c r="H14" s="73">
        <v>50</v>
      </c>
      <c r="I14" s="73">
        <v>50</v>
      </c>
      <c r="J14" s="73">
        <v>50</v>
      </c>
      <c r="K14" s="73">
        <v>50</v>
      </c>
      <c r="L14" s="36" t="s">
        <v>148</v>
      </c>
      <c r="M14" s="110">
        <v>64000000</v>
      </c>
      <c r="N14" s="136">
        <f>+M14*1.05</f>
        <v>67200000</v>
      </c>
      <c r="O14" s="136">
        <f t="shared" ref="O14:P14" si="4">+N14*1.05</f>
        <v>70560000</v>
      </c>
      <c r="P14" s="136">
        <f t="shared" si="4"/>
        <v>74088000</v>
      </c>
      <c r="Q14" s="137" t="s">
        <v>155</v>
      </c>
    </row>
    <row r="15" spans="1:20" s="101" customFormat="1" ht="78.75" customHeight="1" x14ac:dyDescent="0.25">
      <c r="A15" s="121"/>
      <c r="B15" s="112"/>
      <c r="C15" s="112"/>
      <c r="D15" s="97" t="s">
        <v>118</v>
      </c>
      <c r="E15" s="98" t="s">
        <v>160</v>
      </c>
      <c r="F15" s="98">
        <v>0</v>
      </c>
      <c r="G15" s="99">
        <v>0.1</v>
      </c>
      <c r="H15" s="99">
        <v>0.2</v>
      </c>
      <c r="I15" s="99">
        <v>0.3</v>
      </c>
      <c r="J15" s="99">
        <v>0.4</v>
      </c>
      <c r="K15" s="99">
        <v>0.4</v>
      </c>
      <c r="L15" s="100" t="s">
        <v>148</v>
      </c>
      <c r="M15" s="110"/>
      <c r="N15" s="109"/>
      <c r="O15" s="109"/>
      <c r="P15" s="109"/>
      <c r="Q15" s="111"/>
    </row>
    <row r="16" spans="1:20" s="12" customFormat="1" ht="64.5" customHeight="1" x14ac:dyDescent="0.25">
      <c r="A16" s="116" t="s">
        <v>83</v>
      </c>
      <c r="B16" s="112" t="s">
        <v>27</v>
      </c>
      <c r="C16" s="73" t="s">
        <v>27</v>
      </c>
      <c r="D16" s="73" t="s">
        <v>28</v>
      </c>
      <c r="E16" s="73" t="s">
        <v>32</v>
      </c>
      <c r="F16" s="18">
        <v>0.1</v>
      </c>
      <c r="G16" s="18">
        <v>0.25</v>
      </c>
      <c r="H16" s="18">
        <v>0.5</v>
      </c>
      <c r="I16" s="18">
        <v>0.75</v>
      </c>
      <c r="J16" s="18">
        <v>1</v>
      </c>
      <c r="K16" s="18">
        <v>1</v>
      </c>
      <c r="L16" s="57" t="s">
        <v>148</v>
      </c>
      <c r="M16" s="110">
        <v>36000000</v>
      </c>
      <c r="N16" s="136">
        <f>+M16*1.05</f>
        <v>37800000</v>
      </c>
      <c r="O16" s="136">
        <f t="shared" ref="O16:P16" si="5">+N16*1.05</f>
        <v>39690000</v>
      </c>
      <c r="P16" s="136">
        <f t="shared" si="5"/>
        <v>41674500</v>
      </c>
      <c r="Q16" s="137" t="s">
        <v>155</v>
      </c>
    </row>
    <row r="17" spans="1:17" s="12" customFormat="1" ht="78.75" customHeight="1" thickBot="1" x14ac:dyDescent="0.3">
      <c r="A17" s="117"/>
      <c r="B17" s="119"/>
      <c r="C17" s="75" t="s">
        <v>112</v>
      </c>
      <c r="D17" s="75" t="s">
        <v>113</v>
      </c>
      <c r="E17" s="75" t="s">
        <v>32</v>
      </c>
      <c r="F17" s="37">
        <v>0</v>
      </c>
      <c r="G17" s="37">
        <v>0.2</v>
      </c>
      <c r="H17" s="37">
        <v>0.4</v>
      </c>
      <c r="I17" s="37">
        <v>0.6</v>
      </c>
      <c r="J17" s="37">
        <v>0.8</v>
      </c>
      <c r="K17" s="37">
        <v>0.8</v>
      </c>
      <c r="L17" s="58" t="s">
        <v>148</v>
      </c>
      <c r="M17" s="110"/>
      <c r="N17" s="109"/>
      <c r="O17" s="109"/>
      <c r="P17" s="109"/>
      <c r="Q17" s="111"/>
    </row>
    <row r="18" spans="1:17" s="12" customFormat="1" ht="98.25" customHeight="1" x14ac:dyDescent="0.25">
      <c r="A18" s="120" t="s">
        <v>37</v>
      </c>
      <c r="B18" s="71" t="s">
        <v>15</v>
      </c>
      <c r="C18" s="71" t="s">
        <v>16</v>
      </c>
      <c r="D18" s="71" t="s">
        <v>66</v>
      </c>
      <c r="E18" s="71" t="s">
        <v>68</v>
      </c>
      <c r="F18" s="35">
        <v>0.1</v>
      </c>
      <c r="G18" s="35">
        <v>0.25</v>
      </c>
      <c r="H18" s="35">
        <v>0.5</v>
      </c>
      <c r="I18" s="35">
        <v>0.75</v>
      </c>
      <c r="J18" s="35">
        <v>1</v>
      </c>
      <c r="K18" s="35">
        <v>1</v>
      </c>
      <c r="L18" s="55" t="s">
        <v>148</v>
      </c>
      <c r="M18" s="24">
        <v>500000000</v>
      </c>
      <c r="N18" s="24">
        <f>+M18*1.05</f>
        <v>525000000</v>
      </c>
      <c r="O18" s="24">
        <f t="shared" ref="O18:P18" si="6">+N18*1.05</f>
        <v>551250000</v>
      </c>
      <c r="P18" s="24">
        <f t="shared" si="6"/>
        <v>578812500</v>
      </c>
      <c r="Q18" s="17" t="s">
        <v>155</v>
      </c>
    </row>
    <row r="19" spans="1:17" s="12" customFormat="1" ht="75" customHeight="1" x14ac:dyDescent="0.25">
      <c r="A19" s="118"/>
      <c r="B19" s="73" t="s">
        <v>95</v>
      </c>
      <c r="C19" s="73" t="s">
        <v>94</v>
      </c>
      <c r="D19" s="73" t="s">
        <v>136</v>
      </c>
      <c r="E19" s="73" t="s">
        <v>137</v>
      </c>
      <c r="F19" s="73">
        <v>50</v>
      </c>
      <c r="G19" s="27">
        <f>+F19*1.1</f>
        <v>55.000000000000007</v>
      </c>
      <c r="H19" s="27">
        <f t="shared" ref="H19:J19" si="7">+G19*1.05</f>
        <v>57.750000000000007</v>
      </c>
      <c r="I19" s="27">
        <f t="shared" si="7"/>
        <v>60.63750000000001</v>
      </c>
      <c r="J19" s="27">
        <f t="shared" si="7"/>
        <v>63.669375000000016</v>
      </c>
      <c r="K19" s="73">
        <v>64</v>
      </c>
      <c r="L19" s="57" t="s">
        <v>148</v>
      </c>
      <c r="M19" s="24">
        <v>28000000</v>
      </c>
      <c r="N19" s="24">
        <f>+M19*1.05</f>
        <v>29400000</v>
      </c>
      <c r="O19" s="24">
        <f t="shared" ref="O19:P19" si="8">+N19*1.05</f>
        <v>30870000</v>
      </c>
      <c r="P19" s="24">
        <f t="shared" si="8"/>
        <v>32413500</v>
      </c>
      <c r="Q19" s="17" t="s">
        <v>155</v>
      </c>
    </row>
    <row r="20" spans="1:17" s="12" customFormat="1" ht="127.5" customHeight="1" x14ac:dyDescent="0.25">
      <c r="A20" s="118" t="s">
        <v>42</v>
      </c>
      <c r="B20" s="73" t="s">
        <v>55</v>
      </c>
      <c r="C20" s="73" t="s">
        <v>56</v>
      </c>
      <c r="D20" s="76" t="s">
        <v>161</v>
      </c>
      <c r="E20" s="73" t="s">
        <v>162</v>
      </c>
      <c r="F20" s="26">
        <v>110</v>
      </c>
      <c r="G20" s="26">
        <v>121</v>
      </c>
      <c r="H20" s="26">
        <v>133</v>
      </c>
      <c r="I20" s="26">
        <v>146</v>
      </c>
      <c r="J20" s="26">
        <v>160</v>
      </c>
      <c r="K20" s="26">
        <v>160</v>
      </c>
      <c r="L20" s="57" t="s">
        <v>149</v>
      </c>
      <c r="M20" s="110">
        <v>335746293</v>
      </c>
      <c r="N20" s="136">
        <f>+M20*1.05</f>
        <v>352533607.65000004</v>
      </c>
      <c r="O20" s="136">
        <f t="shared" ref="O20:P20" si="9">+N20*1.05</f>
        <v>370160288.03250003</v>
      </c>
      <c r="P20" s="136">
        <f t="shared" si="9"/>
        <v>388668302.43412507</v>
      </c>
      <c r="Q20" s="137" t="s">
        <v>155</v>
      </c>
    </row>
    <row r="21" spans="1:17" s="12" customFormat="1" ht="144" customHeight="1" x14ac:dyDescent="0.25">
      <c r="A21" s="118"/>
      <c r="B21" s="82" t="s">
        <v>54</v>
      </c>
      <c r="C21" s="82" t="s">
        <v>135</v>
      </c>
      <c r="D21" s="83" t="s">
        <v>163</v>
      </c>
      <c r="E21" s="82" t="s">
        <v>164</v>
      </c>
      <c r="F21" s="82">
        <v>94</v>
      </c>
      <c r="G21" s="27">
        <f>+F21*1.05</f>
        <v>98.7</v>
      </c>
      <c r="H21" s="27">
        <f t="shared" ref="H21:J21" si="10">+G21*1.05</f>
        <v>103.63500000000001</v>
      </c>
      <c r="I21" s="27">
        <f t="shared" si="10"/>
        <v>108.81675000000001</v>
      </c>
      <c r="J21" s="27">
        <f t="shared" si="10"/>
        <v>114.25758750000001</v>
      </c>
      <c r="K21" s="27">
        <v>114</v>
      </c>
      <c r="L21" s="15" t="s">
        <v>150</v>
      </c>
      <c r="M21" s="110"/>
      <c r="N21" s="134"/>
      <c r="O21" s="134"/>
      <c r="P21" s="134"/>
      <c r="Q21" s="135"/>
    </row>
    <row r="22" spans="1:17" s="12" customFormat="1" ht="78" customHeight="1" x14ac:dyDescent="0.25">
      <c r="A22" s="118"/>
      <c r="B22" s="19" t="s">
        <v>114</v>
      </c>
      <c r="C22" s="19" t="s">
        <v>115</v>
      </c>
      <c r="D22" s="20" t="s">
        <v>116</v>
      </c>
      <c r="E22" s="19" t="s">
        <v>117</v>
      </c>
      <c r="F22" s="21">
        <v>0.3</v>
      </c>
      <c r="G22" s="21">
        <v>0.25</v>
      </c>
      <c r="H22" s="21">
        <v>0.2</v>
      </c>
      <c r="I22" s="21">
        <v>0.15</v>
      </c>
      <c r="J22" s="21">
        <v>0.1</v>
      </c>
      <c r="K22" s="21">
        <v>0.1</v>
      </c>
      <c r="L22" s="59" t="s">
        <v>150</v>
      </c>
      <c r="M22" s="110"/>
      <c r="N22" s="109"/>
      <c r="O22" s="109"/>
      <c r="P22" s="109"/>
      <c r="Q22" s="111"/>
    </row>
    <row r="23" spans="1:17" s="14" customFormat="1" ht="55.5" customHeight="1" x14ac:dyDescent="0.25">
      <c r="A23" s="118"/>
      <c r="B23" s="19" t="s">
        <v>69</v>
      </c>
      <c r="C23" s="19" t="s">
        <v>70</v>
      </c>
      <c r="D23" s="20" t="s">
        <v>71</v>
      </c>
      <c r="E23" s="19" t="s">
        <v>72</v>
      </c>
      <c r="F23" s="21">
        <v>0.05</v>
      </c>
      <c r="G23" s="21">
        <v>0.05</v>
      </c>
      <c r="H23" s="21">
        <v>0.4</v>
      </c>
      <c r="I23" s="21">
        <v>0.6</v>
      </c>
      <c r="J23" s="21">
        <v>1</v>
      </c>
      <c r="K23" s="21">
        <v>1</v>
      </c>
      <c r="L23" s="59" t="s">
        <v>149</v>
      </c>
      <c r="M23" s="24">
        <v>40000000</v>
      </c>
      <c r="N23" s="61">
        <f>+M23*1.05</f>
        <v>42000000</v>
      </c>
      <c r="O23" s="61">
        <f t="shared" ref="O23:P23" si="11">+N23*1.05</f>
        <v>44100000</v>
      </c>
      <c r="P23" s="61">
        <f t="shared" si="11"/>
        <v>46305000</v>
      </c>
      <c r="Q23" s="60" t="s">
        <v>155</v>
      </c>
    </row>
    <row r="24" spans="1:17" s="12" customFormat="1" ht="96.75" customHeight="1" x14ac:dyDescent="0.25">
      <c r="A24" s="118" t="s">
        <v>44</v>
      </c>
      <c r="B24" s="112" t="s">
        <v>17</v>
      </c>
      <c r="C24" s="17" t="s">
        <v>64</v>
      </c>
      <c r="D24" s="22" t="s">
        <v>45</v>
      </c>
      <c r="E24" s="19" t="s">
        <v>18</v>
      </c>
      <c r="F24" s="73">
        <v>0</v>
      </c>
      <c r="G24" s="13">
        <v>1</v>
      </c>
      <c r="H24" s="13">
        <v>1</v>
      </c>
      <c r="I24" s="13">
        <v>1</v>
      </c>
      <c r="J24" s="13">
        <v>1</v>
      </c>
      <c r="K24" s="13">
        <v>4</v>
      </c>
      <c r="L24" s="57" t="s">
        <v>151</v>
      </c>
      <c r="M24" s="110">
        <v>130000000</v>
      </c>
      <c r="N24" s="136">
        <f>+M24*1.05</f>
        <v>136500000</v>
      </c>
      <c r="O24" s="136">
        <f t="shared" ref="O24:P24" si="12">+N24*1.05</f>
        <v>143325000</v>
      </c>
      <c r="P24" s="136">
        <f t="shared" si="12"/>
        <v>150491250</v>
      </c>
      <c r="Q24" s="137" t="s">
        <v>155</v>
      </c>
    </row>
    <row r="25" spans="1:17" s="12" customFormat="1" ht="108.75" customHeight="1" x14ac:dyDescent="0.25">
      <c r="A25" s="118"/>
      <c r="B25" s="112"/>
      <c r="C25" s="17" t="s">
        <v>110</v>
      </c>
      <c r="D25" s="22" t="s">
        <v>111</v>
      </c>
      <c r="E25" s="19" t="s">
        <v>109</v>
      </c>
      <c r="F25" s="73">
        <v>8</v>
      </c>
      <c r="G25" s="13">
        <v>10</v>
      </c>
      <c r="H25" s="13">
        <v>12</v>
      </c>
      <c r="I25" s="13">
        <v>14</v>
      </c>
      <c r="J25" s="13">
        <v>16</v>
      </c>
      <c r="K25" s="13">
        <v>16</v>
      </c>
      <c r="L25" s="57" t="s">
        <v>151</v>
      </c>
      <c r="M25" s="110"/>
      <c r="N25" s="109"/>
      <c r="O25" s="109"/>
      <c r="P25" s="109"/>
      <c r="Q25" s="111"/>
    </row>
    <row r="26" spans="1:17" s="12" customFormat="1" ht="118.5" customHeight="1" x14ac:dyDescent="0.25">
      <c r="A26" s="72" t="s">
        <v>46</v>
      </c>
      <c r="B26" s="73" t="s">
        <v>60</v>
      </c>
      <c r="C26" s="73" t="s">
        <v>19</v>
      </c>
      <c r="D26" s="73" t="s">
        <v>47</v>
      </c>
      <c r="E26" s="76" t="s">
        <v>20</v>
      </c>
      <c r="F26" s="73">
        <v>0</v>
      </c>
      <c r="G26" s="13">
        <v>0</v>
      </c>
      <c r="H26" s="13">
        <v>1</v>
      </c>
      <c r="I26" s="13">
        <v>2</v>
      </c>
      <c r="J26" s="13">
        <v>2</v>
      </c>
      <c r="K26" s="13">
        <v>5</v>
      </c>
      <c r="L26" s="57" t="s">
        <v>151</v>
      </c>
      <c r="M26" s="24">
        <v>35000000</v>
      </c>
      <c r="N26" s="24">
        <f>+M26*1.05</f>
        <v>36750000</v>
      </c>
      <c r="O26" s="24">
        <f t="shared" ref="O26:P26" si="13">+N26*1.05</f>
        <v>38587500</v>
      </c>
      <c r="P26" s="24">
        <f t="shared" si="13"/>
        <v>40516875</v>
      </c>
      <c r="Q26" s="17" t="s">
        <v>155</v>
      </c>
    </row>
    <row r="27" spans="1:17" s="12" customFormat="1" ht="103.5" customHeight="1" x14ac:dyDescent="0.25">
      <c r="A27" s="72" t="s">
        <v>90</v>
      </c>
      <c r="B27" s="73" t="s">
        <v>89</v>
      </c>
      <c r="C27" s="73" t="s">
        <v>91</v>
      </c>
      <c r="D27" s="76" t="s">
        <v>22</v>
      </c>
      <c r="E27" s="76" t="s">
        <v>74</v>
      </c>
      <c r="F27" s="3">
        <v>0.1</v>
      </c>
      <c r="G27" s="3">
        <v>0.4</v>
      </c>
      <c r="H27" s="3">
        <v>0.6</v>
      </c>
      <c r="I27" s="3">
        <v>0.8</v>
      </c>
      <c r="J27" s="3">
        <v>1</v>
      </c>
      <c r="K27" s="3">
        <v>1</v>
      </c>
      <c r="L27" s="57" t="s">
        <v>138</v>
      </c>
      <c r="M27" s="24">
        <v>20000000</v>
      </c>
      <c r="N27" s="24">
        <f>+M27*1.05</f>
        <v>21000000</v>
      </c>
      <c r="O27" s="24">
        <f t="shared" ref="O27:P27" si="14">+N27*1.05</f>
        <v>22050000</v>
      </c>
      <c r="P27" s="24">
        <f t="shared" si="14"/>
        <v>23152500</v>
      </c>
      <c r="Q27" s="17" t="s">
        <v>155</v>
      </c>
    </row>
    <row r="28" spans="1:17" s="12" customForma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7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M29" s="70">
        <f>SUM(M5:M27)</f>
        <v>1488746293</v>
      </c>
    </row>
    <row r="30" spans="1:17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7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M31" s="70"/>
    </row>
    <row r="32" spans="1:17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1:1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</row>
    <row r="37" spans="1:1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</row>
    <row r="40" spans="1:11" x14ac:dyDescent="0.2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x14ac:dyDescent="0.2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</row>
    <row r="42" spans="1:11" x14ac:dyDescent="0.2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1:11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1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x14ac:dyDescent="0.2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</row>
  </sheetData>
  <mergeCells count="58">
    <mergeCell ref="N24:N25"/>
    <mergeCell ref="O24:O25"/>
    <mergeCell ref="P24:P25"/>
    <mergeCell ref="Q24:Q25"/>
    <mergeCell ref="Q16:Q17"/>
    <mergeCell ref="Q14:Q15"/>
    <mergeCell ref="N20:N22"/>
    <mergeCell ref="O20:O22"/>
    <mergeCell ref="P20:P22"/>
    <mergeCell ref="Q20:Q22"/>
    <mergeCell ref="N14:N15"/>
    <mergeCell ref="O14:O15"/>
    <mergeCell ref="P14:P15"/>
    <mergeCell ref="N16:N17"/>
    <mergeCell ref="O16:O17"/>
    <mergeCell ref="P16:P17"/>
    <mergeCell ref="C3:C4"/>
    <mergeCell ref="B3:B4"/>
    <mergeCell ref="A3:A4"/>
    <mergeCell ref="A1:Q1"/>
    <mergeCell ref="A2:Q2"/>
    <mergeCell ref="H3:H4"/>
    <mergeCell ref="G3:G4"/>
    <mergeCell ref="F3:F4"/>
    <mergeCell ref="E3:E4"/>
    <mergeCell ref="D3:D4"/>
    <mergeCell ref="M3:Q3"/>
    <mergeCell ref="L3:L4"/>
    <mergeCell ref="K3:K4"/>
    <mergeCell ref="J3:J4"/>
    <mergeCell ref="I3:I4"/>
    <mergeCell ref="M14:M15"/>
    <mergeCell ref="M20:M22"/>
    <mergeCell ref="M24:M25"/>
    <mergeCell ref="A24:A25"/>
    <mergeCell ref="B24:B25"/>
    <mergeCell ref="A16:A17"/>
    <mergeCell ref="B16:B17"/>
    <mergeCell ref="A20:A23"/>
    <mergeCell ref="A18:A19"/>
    <mergeCell ref="A14:A15"/>
    <mergeCell ref="B14:B15"/>
    <mergeCell ref="C14:C15"/>
    <mergeCell ref="M16:M17"/>
    <mergeCell ref="A11:A12"/>
    <mergeCell ref="B11:B12"/>
    <mergeCell ref="C8:C9"/>
    <mergeCell ref="D8:D9"/>
    <mergeCell ref="B5:B9"/>
    <mergeCell ref="R9:T9"/>
    <mergeCell ref="M5:M9"/>
    <mergeCell ref="C5:C6"/>
    <mergeCell ref="D5:D6"/>
    <mergeCell ref="A5:A10"/>
    <mergeCell ref="N5:N9"/>
    <mergeCell ref="O5:O9"/>
    <mergeCell ref="P5:P9"/>
    <mergeCell ref="Q5:Q9"/>
  </mergeCells>
  <conditionalFormatting sqref="D27:F27">
    <cfRule type="duplicateValues" dxfId="0" priority="1"/>
  </conditionalFormatting>
  <pageMargins left="0.7" right="0.7" top="0.75" bottom="0.75" header="0.3" footer="0.3"/>
  <pageSetup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2" zoomScale="80" zoomScaleNormal="80" workbookViewId="0">
      <pane xSplit="2" ySplit="3" topLeftCell="C17" activePane="bottomRight" state="frozen"/>
      <selection activeCell="A2" sqref="A2"/>
      <selection pane="topRight" activeCell="C2" sqref="C2"/>
      <selection pane="bottomLeft" activeCell="A5" sqref="A5"/>
      <selection pane="bottomRight" activeCell="B17" sqref="A17:XFD17"/>
    </sheetView>
  </sheetViews>
  <sheetFormatPr baseColWidth="10" defaultColWidth="11.42578125" defaultRowHeight="15" x14ac:dyDescent="0.25"/>
  <cols>
    <col min="1" max="1" width="18.7109375" style="10" customWidth="1"/>
    <col min="2" max="2" width="27.5703125" style="10" customWidth="1"/>
    <col min="3" max="3" width="25.7109375" style="10" customWidth="1"/>
    <col min="4" max="4" width="26.85546875" style="10" customWidth="1"/>
    <col min="5" max="5" width="31.140625" style="10" customWidth="1"/>
    <col min="6" max="6" width="10.140625" style="9" customWidth="1"/>
    <col min="7" max="7" width="10.28515625" style="10" customWidth="1"/>
    <col min="8" max="8" width="10.140625" style="10" customWidth="1"/>
    <col min="9" max="9" width="9.140625" style="10" customWidth="1"/>
    <col min="10" max="10" width="8.42578125" style="10" customWidth="1"/>
    <col min="11" max="11" width="12" style="10" customWidth="1"/>
    <col min="12" max="12" width="26.85546875" style="9" customWidth="1"/>
    <col min="13" max="16" width="14.85546875" style="9" customWidth="1"/>
    <col min="17" max="17" width="15" style="41" bestFit="1" customWidth="1"/>
    <col min="18" max="16384" width="11.42578125" style="5"/>
  </cols>
  <sheetData>
    <row r="1" spans="1:18" ht="48.75" customHeight="1" x14ac:dyDescent="0.25">
      <c r="A1" s="138" t="s">
        <v>101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40"/>
    </row>
    <row r="2" spans="1:18" ht="33.75" customHeight="1" thickBot="1" x14ac:dyDescent="0.3">
      <c r="A2" s="141" t="s">
        <v>97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3"/>
    </row>
    <row r="3" spans="1:18" ht="33.75" customHeight="1" x14ac:dyDescent="0.25">
      <c r="A3" s="171" t="s">
        <v>10</v>
      </c>
      <c r="B3" s="169" t="s">
        <v>1</v>
      </c>
      <c r="C3" s="169" t="s">
        <v>86</v>
      </c>
      <c r="D3" s="169" t="s">
        <v>9</v>
      </c>
      <c r="E3" s="169" t="s">
        <v>23</v>
      </c>
      <c r="F3" s="169" t="s">
        <v>13</v>
      </c>
      <c r="G3" s="169">
        <v>2020</v>
      </c>
      <c r="H3" s="169">
        <v>2021</v>
      </c>
      <c r="I3" s="169">
        <v>2022</v>
      </c>
      <c r="J3" s="169">
        <v>2023</v>
      </c>
      <c r="K3" s="169" t="s">
        <v>0</v>
      </c>
      <c r="L3" s="167" t="s">
        <v>131</v>
      </c>
      <c r="M3" s="155" t="s">
        <v>132</v>
      </c>
      <c r="N3" s="156"/>
      <c r="O3" s="156"/>
      <c r="P3" s="156"/>
      <c r="Q3" s="157"/>
    </row>
    <row r="4" spans="1:18" ht="33.75" customHeight="1" thickBot="1" x14ac:dyDescent="0.3">
      <c r="A4" s="172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68"/>
      <c r="M4" s="65">
        <v>2020</v>
      </c>
      <c r="N4" s="66">
        <v>2021</v>
      </c>
      <c r="O4" s="66">
        <v>2022</v>
      </c>
      <c r="P4" s="66">
        <v>2023</v>
      </c>
      <c r="Q4" s="67" t="s">
        <v>156</v>
      </c>
    </row>
    <row r="5" spans="1:18" s="6" customFormat="1" ht="63.75" customHeight="1" x14ac:dyDescent="0.25">
      <c r="A5" s="144" t="s">
        <v>81</v>
      </c>
      <c r="B5" s="146" t="s">
        <v>62</v>
      </c>
      <c r="C5" s="77" t="s">
        <v>2</v>
      </c>
      <c r="D5" s="77" t="s">
        <v>76</v>
      </c>
      <c r="E5" s="77" t="s">
        <v>75</v>
      </c>
      <c r="F5" s="42">
        <v>0.1</v>
      </c>
      <c r="G5" s="43">
        <v>0.3</v>
      </c>
      <c r="H5" s="43">
        <v>0.5</v>
      </c>
      <c r="I5" s="43">
        <v>0.7</v>
      </c>
      <c r="J5" s="43">
        <v>1</v>
      </c>
      <c r="K5" s="43">
        <v>1</v>
      </c>
      <c r="L5" s="77" t="s">
        <v>139</v>
      </c>
      <c r="M5" s="152">
        <v>130000000</v>
      </c>
      <c r="N5" s="163">
        <f>+M5*1.05</f>
        <v>136500000</v>
      </c>
      <c r="O5" s="163">
        <f t="shared" ref="O5:P5" si="0">+N5*1.05</f>
        <v>143325000</v>
      </c>
      <c r="P5" s="163">
        <f t="shared" si="0"/>
        <v>150491250</v>
      </c>
      <c r="Q5" s="158" t="s">
        <v>155</v>
      </c>
    </row>
    <row r="6" spans="1:18" s="6" customFormat="1" ht="56.25" customHeight="1" x14ac:dyDescent="0.25">
      <c r="A6" s="151"/>
      <c r="B6" s="147"/>
      <c r="C6" s="78" t="s">
        <v>77</v>
      </c>
      <c r="D6" s="2" t="s">
        <v>78</v>
      </c>
      <c r="E6" s="2" t="s">
        <v>75</v>
      </c>
      <c r="F6" s="1">
        <v>0.5</v>
      </c>
      <c r="G6" s="4">
        <v>0.6</v>
      </c>
      <c r="H6" s="4">
        <v>0.7</v>
      </c>
      <c r="I6" s="4">
        <v>0.8</v>
      </c>
      <c r="J6" s="4">
        <v>1</v>
      </c>
      <c r="K6" s="4">
        <v>1</v>
      </c>
      <c r="L6" s="78" t="s">
        <v>139</v>
      </c>
      <c r="M6" s="153"/>
      <c r="N6" s="164"/>
      <c r="O6" s="164"/>
      <c r="P6" s="164"/>
      <c r="Q6" s="159"/>
    </row>
    <row r="7" spans="1:18" s="6" customFormat="1" ht="64.5" customHeight="1" x14ac:dyDescent="0.25">
      <c r="A7" s="151"/>
      <c r="B7" s="147"/>
      <c r="C7" s="78" t="s">
        <v>119</v>
      </c>
      <c r="D7" s="2" t="s">
        <v>130</v>
      </c>
      <c r="E7" s="2" t="s">
        <v>154</v>
      </c>
      <c r="F7" s="28">
        <v>3</v>
      </c>
      <c r="G7" s="23">
        <v>4</v>
      </c>
      <c r="H7" s="23">
        <v>5</v>
      </c>
      <c r="I7" s="23">
        <v>6</v>
      </c>
      <c r="J7" s="23">
        <v>7</v>
      </c>
      <c r="K7" s="23">
        <v>7</v>
      </c>
      <c r="L7" s="78" t="s">
        <v>139</v>
      </c>
      <c r="M7" s="153"/>
      <c r="N7" s="164"/>
      <c r="O7" s="164"/>
      <c r="P7" s="164"/>
      <c r="Q7" s="159"/>
    </row>
    <row r="8" spans="1:18" s="6" customFormat="1" ht="66.75" customHeight="1" x14ac:dyDescent="0.25">
      <c r="A8" s="151"/>
      <c r="B8" s="147"/>
      <c r="C8" s="78" t="s">
        <v>39</v>
      </c>
      <c r="D8" s="78" t="s">
        <v>166</v>
      </c>
      <c r="E8" s="78" t="s">
        <v>165</v>
      </c>
      <c r="F8" s="78">
        <v>20</v>
      </c>
      <c r="G8" s="78">
        <v>30</v>
      </c>
      <c r="H8" s="78">
        <v>30</v>
      </c>
      <c r="I8" s="78">
        <v>30</v>
      </c>
      <c r="J8" s="78">
        <v>30</v>
      </c>
      <c r="K8" s="78">
        <v>30</v>
      </c>
      <c r="L8" s="78" t="s">
        <v>139</v>
      </c>
      <c r="M8" s="153"/>
      <c r="N8" s="164"/>
      <c r="O8" s="164"/>
      <c r="P8" s="164"/>
      <c r="Q8" s="159"/>
      <c r="R8" s="62"/>
    </row>
    <row r="9" spans="1:18" s="105" customFormat="1" ht="73.5" customHeight="1" x14ac:dyDescent="0.25">
      <c r="A9" s="151"/>
      <c r="B9" s="147"/>
      <c r="C9" s="149" t="s">
        <v>87</v>
      </c>
      <c r="D9" s="102" t="s">
        <v>168</v>
      </c>
      <c r="E9" s="102" t="s">
        <v>167</v>
      </c>
      <c r="F9" s="102">
        <v>16</v>
      </c>
      <c r="G9" s="103">
        <v>0</v>
      </c>
      <c r="H9" s="103">
        <v>0</v>
      </c>
      <c r="I9" s="104">
        <v>0.05</v>
      </c>
      <c r="J9" s="104">
        <v>0.05</v>
      </c>
      <c r="K9" s="103">
        <f>+F9*1.1</f>
        <v>17.600000000000001</v>
      </c>
      <c r="L9" s="102" t="s">
        <v>153</v>
      </c>
      <c r="M9" s="153"/>
      <c r="N9" s="164"/>
      <c r="O9" s="164"/>
      <c r="P9" s="164"/>
      <c r="Q9" s="159"/>
      <c r="R9" s="105" t="s">
        <v>170</v>
      </c>
    </row>
    <row r="10" spans="1:18" s="105" customFormat="1" ht="78" customHeight="1" thickBot="1" x14ac:dyDescent="0.3">
      <c r="A10" s="145"/>
      <c r="B10" s="148"/>
      <c r="C10" s="150"/>
      <c r="D10" s="106" t="s">
        <v>120</v>
      </c>
      <c r="E10" s="106" t="s">
        <v>121</v>
      </c>
      <c r="F10" s="106">
        <v>0</v>
      </c>
      <c r="G10" s="106">
        <v>0</v>
      </c>
      <c r="H10" s="106">
        <v>1</v>
      </c>
      <c r="I10" s="106">
        <v>1</v>
      </c>
      <c r="J10" s="106">
        <v>1</v>
      </c>
      <c r="K10" s="106">
        <v>3</v>
      </c>
      <c r="L10" s="106" t="s">
        <v>153</v>
      </c>
      <c r="M10" s="154"/>
      <c r="N10" s="165"/>
      <c r="O10" s="165"/>
      <c r="P10" s="165"/>
      <c r="Q10" s="160"/>
    </row>
    <row r="11" spans="1:18" s="6" customFormat="1" ht="62.25" customHeight="1" x14ac:dyDescent="0.25">
      <c r="A11" s="144" t="s">
        <v>51</v>
      </c>
      <c r="B11" s="146" t="s">
        <v>80</v>
      </c>
      <c r="C11" s="146" t="s">
        <v>98</v>
      </c>
      <c r="D11" s="30" t="s">
        <v>79</v>
      </c>
      <c r="E11" s="77" t="s">
        <v>29</v>
      </c>
      <c r="F11" s="77">
        <v>0</v>
      </c>
      <c r="G11" s="30">
        <v>1</v>
      </c>
      <c r="H11" s="31">
        <v>0</v>
      </c>
      <c r="I11" s="31">
        <v>0</v>
      </c>
      <c r="J11" s="31">
        <v>0</v>
      </c>
      <c r="K11" s="31">
        <v>1</v>
      </c>
      <c r="L11" s="77" t="s">
        <v>142</v>
      </c>
      <c r="M11" s="152">
        <v>0</v>
      </c>
      <c r="N11" s="163">
        <v>0</v>
      </c>
      <c r="O11" s="163">
        <v>0</v>
      </c>
      <c r="P11" s="163">
        <v>0</v>
      </c>
      <c r="Q11" s="158" t="s">
        <v>157</v>
      </c>
    </row>
    <row r="12" spans="1:18" s="6" customFormat="1" ht="57" customHeight="1" x14ac:dyDescent="0.25">
      <c r="A12" s="151"/>
      <c r="B12" s="147"/>
      <c r="C12" s="147"/>
      <c r="D12" s="76" t="s">
        <v>8</v>
      </c>
      <c r="E12" s="78" t="s">
        <v>30</v>
      </c>
      <c r="F12" s="1">
        <v>0</v>
      </c>
      <c r="G12" s="3">
        <v>0.1</v>
      </c>
      <c r="H12" s="3">
        <v>0.1</v>
      </c>
      <c r="I12" s="3">
        <v>0.1</v>
      </c>
      <c r="J12" s="3">
        <v>0.1</v>
      </c>
      <c r="K12" s="3">
        <v>0.4</v>
      </c>
      <c r="L12" s="78" t="s">
        <v>141</v>
      </c>
      <c r="M12" s="153"/>
      <c r="N12" s="166"/>
      <c r="O12" s="166"/>
      <c r="P12" s="166"/>
      <c r="Q12" s="159"/>
    </row>
    <row r="13" spans="1:18" s="6" customFormat="1" ht="64.5" customHeight="1" x14ac:dyDescent="0.25">
      <c r="A13" s="151"/>
      <c r="B13" s="147"/>
      <c r="C13" s="147" t="s">
        <v>49</v>
      </c>
      <c r="D13" s="85" t="s">
        <v>50</v>
      </c>
      <c r="E13" s="85" t="s">
        <v>82</v>
      </c>
      <c r="F13" s="1">
        <v>0.15</v>
      </c>
      <c r="G13" s="1">
        <v>0.25</v>
      </c>
      <c r="H13" s="1">
        <v>0.25</v>
      </c>
      <c r="I13" s="1">
        <v>0.25</v>
      </c>
      <c r="J13" s="1">
        <v>0.25</v>
      </c>
      <c r="K13" s="1">
        <v>1</v>
      </c>
      <c r="L13" s="85" t="s">
        <v>143</v>
      </c>
      <c r="M13" s="153">
        <v>646000000</v>
      </c>
      <c r="N13" s="173">
        <f>+M13*1.05</f>
        <v>678300000</v>
      </c>
      <c r="O13" s="173">
        <f t="shared" ref="O13:P13" si="1">+N13*1.05</f>
        <v>712215000</v>
      </c>
      <c r="P13" s="173">
        <f t="shared" si="1"/>
        <v>747825750</v>
      </c>
      <c r="Q13" s="159" t="s">
        <v>155</v>
      </c>
    </row>
    <row r="14" spans="1:18" s="6" customFormat="1" ht="68.25" customHeight="1" thickBot="1" x14ac:dyDescent="0.3">
      <c r="A14" s="145"/>
      <c r="B14" s="148"/>
      <c r="C14" s="148"/>
      <c r="D14" s="86" t="s">
        <v>122</v>
      </c>
      <c r="E14" s="86" t="s">
        <v>127</v>
      </c>
      <c r="F14" s="38">
        <v>0.71</v>
      </c>
      <c r="G14" s="38">
        <v>0.75</v>
      </c>
      <c r="H14" s="38">
        <v>0.8</v>
      </c>
      <c r="I14" s="38">
        <v>0.8</v>
      </c>
      <c r="J14" s="38">
        <v>0.8</v>
      </c>
      <c r="K14" s="38">
        <v>0.8</v>
      </c>
      <c r="L14" s="86" t="s">
        <v>143</v>
      </c>
      <c r="M14" s="154"/>
      <c r="N14" s="165"/>
      <c r="O14" s="165"/>
      <c r="P14" s="165"/>
      <c r="Q14" s="160"/>
    </row>
    <row r="15" spans="1:18" s="6" customFormat="1" ht="59.25" customHeight="1" x14ac:dyDescent="0.25">
      <c r="A15" s="144" t="s">
        <v>53</v>
      </c>
      <c r="B15" s="146" t="s">
        <v>52</v>
      </c>
      <c r="C15" s="77" t="s">
        <v>21</v>
      </c>
      <c r="D15" s="77" t="s">
        <v>104</v>
      </c>
      <c r="E15" s="77" t="s">
        <v>32</v>
      </c>
      <c r="F15" s="42">
        <v>0</v>
      </c>
      <c r="G15" s="42">
        <v>0.8</v>
      </c>
      <c r="H15" s="42">
        <v>0.85</v>
      </c>
      <c r="I15" s="42">
        <v>0.9</v>
      </c>
      <c r="J15" s="42">
        <v>0.95</v>
      </c>
      <c r="K15" s="42">
        <v>0.95</v>
      </c>
      <c r="L15" s="77" t="s">
        <v>144</v>
      </c>
      <c r="M15" s="44">
        <v>0</v>
      </c>
      <c r="N15" s="44">
        <v>0</v>
      </c>
      <c r="O15" s="44">
        <v>0</v>
      </c>
      <c r="P15" s="44">
        <v>0</v>
      </c>
      <c r="Q15" s="161" t="s">
        <v>157</v>
      </c>
    </row>
    <row r="16" spans="1:18" s="6" customFormat="1" ht="94.5" customHeight="1" thickBot="1" x14ac:dyDescent="0.3">
      <c r="A16" s="145"/>
      <c r="B16" s="148"/>
      <c r="C16" s="79" t="s">
        <v>11</v>
      </c>
      <c r="D16" s="79" t="s">
        <v>105</v>
      </c>
      <c r="E16" s="79" t="s">
        <v>32</v>
      </c>
      <c r="F16" s="38">
        <v>0</v>
      </c>
      <c r="G16" s="38">
        <v>0.8</v>
      </c>
      <c r="H16" s="38">
        <v>0.85</v>
      </c>
      <c r="I16" s="38">
        <v>0.9</v>
      </c>
      <c r="J16" s="38">
        <v>0.95</v>
      </c>
      <c r="K16" s="38">
        <v>0.95</v>
      </c>
      <c r="L16" s="79" t="s">
        <v>145</v>
      </c>
      <c r="M16" s="45">
        <v>0</v>
      </c>
      <c r="N16" s="45">
        <v>0</v>
      </c>
      <c r="O16" s="45">
        <v>0</v>
      </c>
      <c r="P16" s="45">
        <v>0</v>
      </c>
      <c r="Q16" s="162"/>
    </row>
    <row r="17" spans="1:17" s="6" customFormat="1" ht="111.75" customHeight="1" x14ac:dyDescent="0.25">
      <c r="A17" s="144" t="s">
        <v>43</v>
      </c>
      <c r="B17" s="84" t="s">
        <v>100</v>
      </c>
      <c r="C17" s="84" t="s">
        <v>65</v>
      </c>
      <c r="D17" s="174" t="s">
        <v>12</v>
      </c>
      <c r="E17" s="174" t="s">
        <v>31</v>
      </c>
      <c r="F17" s="174">
        <v>0</v>
      </c>
      <c r="G17" s="175">
        <v>0</v>
      </c>
      <c r="H17" s="175">
        <v>0</v>
      </c>
      <c r="I17" s="175">
        <v>0</v>
      </c>
      <c r="J17" s="175">
        <v>1</v>
      </c>
      <c r="K17" s="176">
        <v>1</v>
      </c>
      <c r="L17" s="84" t="s">
        <v>140</v>
      </c>
      <c r="M17" s="44">
        <v>0</v>
      </c>
      <c r="N17" s="44">
        <v>0</v>
      </c>
      <c r="O17" s="44">
        <v>0</v>
      </c>
      <c r="P17" s="44">
        <v>0</v>
      </c>
      <c r="Q17" s="177" t="s">
        <v>157</v>
      </c>
    </row>
    <row r="18" spans="1:17" s="6" customFormat="1" ht="70.5" customHeight="1" thickBot="1" x14ac:dyDescent="0.3">
      <c r="A18" s="145"/>
      <c r="B18" s="79" t="s">
        <v>58</v>
      </c>
      <c r="C18" s="79" t="s">
        <v>73</v>
      </c>
      <c r="D18" s="39" t="s">
        <v>99</v>
      </c>
      <c r="E18" s="39" t="s">
        <v>59</v>
      </c>
      <c r="F18" s="39">
        <v>100</v>
      </c>
      <c r="G18" s="39">
        <v>100</v>
      </c>
      <c r="H18" s="39">
        <v>100</v>
      </c>
      <c r="I18" s="39">
        <v>100</v>
      </c>
      <c r="J18" s="39">
        <v>100</v>
      </c>
      <c r="K18" s="79">
        <v>100</v>
      </c>
      <c r="L18" s="79" t="s">
        <v>146</v>
      </c>
      <c r="M18" s="45">
        <v>180000000</v>
      </c>
      <c r="N18" s="53">
        <f>+M18*1.05</f>
        <v>189000000</v>
      </c>
      <c r="O18" s="53">
        <f t="shared" ref="O18:P18" si="2">+N18*1.05</f>
        <v>198450000</v>
      </c>
      <c r="P18" s="53">
        <f t="shared" si="2"/>
        <v>208372500</v>
      </c>
      <c r="Q18" s="46" t="s">
        <v>155</v>
      </c>
    </row>
    <row r="19" spans="1:17" s="6" customFormat="1" ht="62.25" customHeight="1" thickBot="1" x14ac:dyDescent="0.3">
      <c r="A19" s="47" t="s">
        <v>123</v>
      </c>
      <c r="B19" s="48" t="s">
        <v>124</v>
      </c>
      <c r="C19" s="48" t="s">
        <v>125</v>
      </c>
      <c r="D19" s="49" t="s">
        <v>126</v>
      </c>
      <c r="E19" s="49" t="s">
        <v>128</v>
      </c>
      <c r="F19" s="50">
        <v>0.06</v>
      </c>
      <c r="G19" s="51">
        <v>0.1</v>
      </c>
      <c r="H19" s="51">
        <v>0.15</v>
      </c>
      <c r="I19" s="51">
        <v>0.2</v>
      </c>
      <c r="J19" s="51">
        <v>0.2</v>
      </c>
      <c r="K19" s="51">
        <v>0.2</v>
      </c>
      <c r="L19" s="48" t="s">
        <v>147</v>
      </c>
      <c r="M19" s="52">
        <v>0</v>
      </c>
      <c r="N19" s="54">
        <v>0</v>
      </c>
      <c r="O19" s="54">
        <v>0</v>
      </c>
      <c r="P19" s="54">
        <v>0</v>
      </c>
      <c r="Q19" s="68" t="s">
        <v>157</v>
      </c>
    </row>
    <row r="20" spans="1:17" s="6" customFormat="1" x14ac:dyDescent="0.25">
      <c r="A20" s="8"/>
      <c r="B20" s="8"/>
      <c r="C20" s="8"/>
      <c r="D20" s="8"/>
      <c r="E20" s="8"/>
      <c r="F20" s="7"/>
      <c r="G20" s="8"/>
      <c r="H20" s="8"/>
      <c r="I20" s="8"/>
      <c r="J20" s="8"/>
      <c r="K20" s="8"/>
      <c r="L20" s="7"/>
      <c r="M20" s="7"/>
      <c r="N20" s="7"/>
      <c r="O20" s="7"/>
      <c r="P20" s="7"/>
      <c r="Q20" s="40"/>
    </row>
    <row r="21" spans="1:17" s="6" customFormat="1" x14ac:dyDescent="0.25">
      <c r="A21" s="8"/>
      <c r="B21" s="8"/>
      <c r="C21" s="8"/>
      <c r="D21" s="8"/>
      <c r="E21" s="8"/>
      <c r="F21" s="7"/>
      <c r="G21" s="8"/>
      <c r="H21" s="8"/>
      <c r="I21" s="8"/>
      <c r="J21" s="8"/>
      <c r="K21" s="8"/>
      <c r="L21" s="7"/>
      <c r="M21" s="69">
        <f>SUM(M5:M19)</f>
        <v>956000000</v>
      </c>
      <c r="N21" s="7"/>
      <c r="O21" s="7"/>
      <c r="P21" s="7"/>
      <c r="Q21" s="40"/>
    </row>
    <row r="22" spans="1:17" s="6" customFormat="1" x14ac:dyDescent="0.25">
      <c r="A22" s="8"/>
      <c r="B22" s="8"/>
      <c r="C22" s="8"/>
      <c r="D22" s="8"/>
      <c r="E22" s="8"/>
      <c r="F22" s="7"/>
      <c r="G22" s="25"/>
      <c r="H22" s="8"/>
      <c r="I22" s="8"/>
      <c r="J22" s="8"/>
      <c r="K22" s="8"/>
      <c r="L22" s="7"/>
      <c r="M22" s="7"/>
      <c r="N22" s="7"/>
      <c r="O22" s="7"/>
      <c r="P22" s="7"/>
      <c r="Q22" s="40"/>
    </row>
    <row r="23" spans="1:17" s="6" customFormat="1" x14ac:dyDescent="0.25">
      <c r="A23" s="8"/>
      <c r="B23" s="8"/>
      <c r="C23" s="8"/>
      <c r="D23" s="8"/>
      <c r="E23" s="8"/>
      <c r="F23" s="7"/>
      <c r="G23" s="8"/>
      <c r="H23" s="8"/>
      <c r="I23" s="8"/>
      <c r="J23" s="8"/>
      <c r="K23" s="8"/>
      <c r="L23" s="7"/>
      <c r="M23" s="7"/>
      <c r="N23" s="7"/>
      <c r="O23" s="7"/>
      <c r="P23" s="7"/>
      <c r="Q23" s="40"/>
    </row>
  </sheetData>
  <mergeCells count="41">
    <mergeCell ref="B3:B4"/>
    <mergeCell ref="A3:A4"/>
    <mergeCell ref="G3:G4"/>
    <mergeCell ref="F3:F4"/>
    <mergeCell ref="E3:E4"/>
    <mergeCell ref="D3:D4"/>
    <mergeCell ref="C3:C4"/>
    <mergeCell ref="L3:L4"/>
    <mergeCell ref="K3:K4"/>
    <mergeCell ref="J3:J4"/>
    <mergeCell ref="I3:I4"/>
    <mergeCell ref="H3:H4"/>
    <mergeCell ref="Q5:Q10"/>
    <mergeCell ref="Q11:Q12"/>
    <mergeCell ref="Q13:Q14"/>
    <mergeCell ref="Q15:Q16"/>
    <mergeCell ref="N5:N10"/>
    <mergeCell ref="O5:O10"/>
    <mergeCell ref="P5:P10"/>
    <mergeCell ref="N11:N12"/>
    <mergeCell ref="O11:O12"/>
    <mergeCell ref="P11:P12"/>
    <mergeCell ref="N13:N14"/>
    <mergeCell ref="O13:O14"/>
    <mergeCell ref="P13:P14"/>
    <mergeCell ref="A1:Q1"/>
    <mergeCell ref="A2:Q2"/>
    <mergeCell ref="A17:A18"/>
    <mergeCell ref="C11:C12"/>
    <mergeCell ref="A15:A16"/>
    <mergeCell ref="B15:B16"/>
    <mergeCell ref="C9:C10"/>
    <mergeCell ref="A5:A10"/>
    <mergeCell ref="B5:B10"/>
    <mergeCell ref="A11:A14"/>
    <mergeCell ref="B11:B14"/>
    <mergeCell ref="C13:C14"/>
    <mergeCell ref="M5:M10"/>
    <mergeCell ref="M13:M14"/>
    <mergeCell ref="M11:M12"/>
    <mergeCell ref="M3:Q3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GESTION MISIONAL</vt:lpstr>
      <vt:lpstr>GESTION INSTITUCIONAL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RECTORIA</dc:creator>
  <cp:lastModifiedBy>HP</cp:lastModifiedBy>
  <cp:lastPrinted>2020-10-13T01:20:15Z</cp:lastPrinted>
  <dcterms:created xsi:type="dcterms:W3CDTF">2018-03-12T20:47:33Z</dcterms:created>
  <dcterms:modified xsi:type="dcterms:W3CDTF">2020-12-23T17:49:28Z</dcterms:modified>
</cp:coreProperties>
</file>